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filterPrivacy="1"/>
  <xr:revisionPtr revIDLastSave="0" documentId="13_ncr:1_{FA2F2CE3-B21A-6D4C-8233-BD8AA5F4E176}" xr6:coauthVersionLast="47" xr6:coauthVersionMax="47" xr10:uidLastSave="{00000000-0000-0000-0000-000000000000}"/>
  <bookViews>
    <workbookView xWindow="0" yWindow="760" windowWidth="29040" windowHeight="17520" xr2:uid="{00000000-000D-0000-FFFF-FFFF00000000}"/>
  </bookViews>
  <sheets>
    <sheet name="Cash flow forecast" sheetId="1" r:id="rId1"/>
    <sheet name="Cash flow chart" sheetId="2" r:id="rId2"/>
  </sheets>
  <definedNames>
    <definedName name="Cash_Minimum">'Cash flow forecast'!$J$4</definedName>
    <definedName name="_xlnm.Print_Area" localSheetId="1">'Cash flow chart'!$A:$L</definedName>
    <definedName name="Start_Date">'Cash flow forecast'!$F$4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" l="1"/>
  <c r="P39" i="1"/>
  <c r="P38" i="1"/>
  <c r="P37" i="1"/>
  <c r="N28" i="1"/>
  <c r="N35" i="1" s="1"/>
  <c r="N41" i="1" s="1"/>
  <c r="J28" i="1"/>
  <c r="F28" i="1"/>
  <c r="P28" i="1" s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C8" i="1"/>
  <c r="C5" i="2" s="1"/>
  <c r="N5" i="2" s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35" i="1"/>
  <c r="O41" i="1" s="1"/>
  <c r="P18" i="1"/>
  <c r="P17" i="1"/>
  <c r="P16" i="1"/>
  <c r="P15" i="1"/>
  <c r="P14" i="1"/>
  <c r="P13" i="1"/>
  <c r="P12" i="1"/>
  <c r="P24" i="1"/>
  <c r="P32" i="1"/>
  <c r="P31" i="1"/>
  <c r="P30" i="1"/>
  <c r="P29" i="1"/>
  <c r="P27" i="1"/>
  <c r="P26" i="1"/>
  <c r="P25" i="1"/>
  <c r="M4" i="2"/>
  <c r="M35" i="1"/>
  <c r="M41" i="1" s="1"/>
  <c r="L35" i="1"/>
  <c r="L41" i="1" s="1"/>
  <c r="K35" i="1"/>
  <c r="K41" i="1" s="1"/>
  <c r="J35" i="1"/>
  <c r="J41" i="1" s="1"/>
  <c r="I35" i="1"/>
  <c r="I41" i="1" s="1"/>
  <c r="H35" i="1"/>
  <c r="H41" i="1" s="1"/>
  <c r="G35" i="1"/>
  <c r="G41" i="1" s="1"/>
  <c r="E35" i="1"/>
  <c r="E41" i="1" s="1"/>
  <c r="D35" i="1"/>
  <c r="D41" i="1" s="1"/>
  <c r="C35" i="1"/>
  <c r="C41" i="1" s="1"/>
  <c r="P34" i="1"/>
  <c r="P33" i="1"/>
  <c r="F35" i="1" l="1"/>
  <c r="F41" i="1" s="1"/>
  <c r="P41" i="1" s="1"/>
  <c r="C20" i="1"/>
  <c r="C42" i="1" s="1"/>
  <c r="D8" i="1" s="1"/>
  <c r="D20" i="1" s="1"/>
  <c r="D42" i="1" s="1"/>
  <c r="E8" i="1" s="1"/>
  <c r="P19" i="1"/>
  <c r="B5" i="2"/>
  <c r="M5" i="2" s="1"/>
  <c r="P35" i="1"/>
  <c r="O5" i="2"/>
  <c r="C6" i="2" l="1"/>
  <c r="N6" i="2" s="1"/>
  <c r="B6" i="2"/>
  <c r="M6" i="2" s="1"/>
  <c r="E20" i="1"/>
  <c r="E42" i="1" s="1"/>
  <c r="F8" i="1" s="1"/>
  <c r="C7" i="2"/>
  <c r="O6" i="2" l="1"/>
  <c r="O7" i="2"/>
  <c r="N7" i="2"/>
  <c r="F20" i="1"/>
  <c r="F42" i="1" s="1"/>
  <c r="G8" i="1" s="1"/>
  <c r="C8" i="2"/>
  <c r="B7" i="2"/>
  <c r="M7" i="2" s="1"/>
  <c r="G20" i="1" l="1"/>
  <c r="G42" i="1" s="1"/>
  <c r="H8" i="1" s="1"/>
  <c r="C9" i="2"/>
  <c r="B8" i="2"/>
  <c r="M8" i="2" s="1"/>
  <c r="O8" i="2"/>
  <c r="N8" i="2"/>
  <c r="B9" i="2" l="1"/>
  <c r="M9" i="2" s="1"/>
  <c r="O9" i="2"/>
  <c r="N9" i="2"/>
  <c r="H20" i="1"/>
  <c r="H42" i="1" s="1"/>
  <c r="I8" i="1" s="1"/>
  <c r="C10" i="2"/>
  <c r="I20" i="1" l="1"/>
  <c r="I42" i="1" s="1"/>
  <c r="J8" i="1" s="1"/>
  <c r="C11" i="2"/>
  <c r="N10" i="2"/>
  <c r="O10" i="2"/>
  <c r="B10" i="2"/>
  <c r="M10" i="2" s="1"/>
  <c r="B11" i="2" l="1"/>
  <c r="M11" i="2" s="1"/>
  <c r="N11" i="2"/>
  <c r="O11" i="2"/>
  <c r="J20" i="1"/>
  <c r="J42" i="1" s="1"/>
  <c r="K8" i="1" s="1"/>
  <c r="C12" i="2"/>
  <c r="K20" i="1" l="1"/>
  <c r="K42" i="1" s="1"/>
  <c r="L8" i="1" s="1"/>
  <c r="C13" i="2"/>
  <c r="N12" i="2"/>
  <c r="O12" i="2"/>
  <c r="B12" i="2"/>
  <c r="M12" i="2" s="1"/>
  <c r="B13" i="2" l="1"/>
  <c r="M13" i="2" s="1"/>
  <c r="N13" i="2"/>
  <c r="O13" i="2"/>
  <c r="L20" i="1"/>
  <c r="L42" i="1" s="1"/>
  <c r="M8" i="1" s="1"/>
  <c r="C14" i="2"/>
  <c r="N14" i="2" l="1"/>
  <c r="O14" i="2"/>
  <c r="M20" i="1"/>
  <c r="M42" i="1" s="1"/>
  <c r="N8" i="1" s="1"/>
  <c r="C15" i="2"/>
  <c r="B14" i="2"/>
  <c r="M14" i="2" s="1"/>
  <c r="B16" i="2" l="1"/>
  <c r="M16" i="2" s="1"/>
  <c r="B15" i="2"/>
  <c r="M15" i="2" s="1"/>
  <c r="N20" i="1"/>
  <c r="N42" i="1" s="1"/>
  <c r="O8" i="1" s="1"/>
  <c r="O20" i="1" s="1"/>
  <c r="O42" i="1" s="1"/>
  <c r="C16" i="2"/>
  <c r="N15" i="2"/>
  <c r="O15" i="2"/>
  <c r="O16" i="2" l="1"/>
  <c r="N16" i="2"/>
</calcChain>
</file>

<file path=xl/sharedStrings.xml><?xml version="1.0" encoding="utf-8"?>
<sst xmlns="http://schemas.openxmlformats.org/spreadsheetml/2006/main" count="38" uniqueCount="37">
  <si>
    <t>Starting date</t>
  </si>
  <si>
    <t>Total</t>
  </si>
  <si>
    <t>Cash on hand (beginning of month)</t>
  </si>
  <si>
    <t>Cash sales</t>
  </si>
  <si>
    <t>Collections on accounts receivable</t>
  </si>
  <si>
    <t>Owner contributions</t>
  </si>
  <si>
    <t>Contract labor</t>
  </si>
  <si>
    <t>Insurance (other than health)</t>
  </si>
  <si>
    <t>Utilities</t>
  </si>
  <si>
    <t>Capital purchases</t>
  </si>
  <si>
    <t>To reserve and/or escrow</t>
  </si>
  <si>
    <t>Owners' withdrawal</t>
  </si>
  <si>
    <t xml:space="preserve"> </t>
  </si>
  <si>
    <t>Starting cash on hand</t>
  </si>
  <si>
    <t>Subtotal</t>
  </si>
  <si>
    <t>Month</t>
  </si>
  <si>
    <t>Below Minimum</t>
  </si>
  <si>
    <t>Not Below Minimum</t>
  </si>
  <si>
    <t>Cash minimum balance alert</t>
  </si>
  <si>
    <t>Cash receipts</t>
  </si>
  <si>
    <t>Total cash receipts</t>
  </si>
  <si>
    <t>Total cash available</t>
  </si>
  <si>
    <t>Cash paid out</t>
  </si>
  <si>
    <t>Total cash paid out</t>
  </si>
  <si>
    <t>Cash on hand</t>
  </si>
  <si>
    <t>Cash flow forecast</t>
  </si>
  <si>
    <t>ELBIDE REALTY</t>
  </si>
  <si>
    <t>Operating Payables</t>
  </si>
  <si>
    <t>Payroll</t>
  </si>
  <si>
    <t>Employer Portion of Benefit Insurance</t>
  </si>
  <si>
    <t xml:space="preserve">Tax </t>
  </si>
  <si>
    <t>Debt Service (principal/Interest)</t>
  </si>
  <si>
    <t>Line of Credit Draw/Loan Proceeds</t>
  </si>
  <si>
    <t>Interest/Other receipts</t>
  </si>
  <si>
    <t>Rent/Lease</t>
  </si>
  <si>
    <t>Cash on hand (end of week)</t>
  </si>
  <si>
    <t>13-Week Cash flow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</si>
</sst>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\ yyyy"/>
    <numFmt numFmtId="165" formatCode="mmmm\ yyyy"/>
    <numFmt numFmtId="166" formatCode="mmm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0"/>
      <color theme="3"/>
      <name val="Franklin Gothic Book"/>
      <family val="2"/>
      <scheme val="minor"/>
    </font>
    <font>
      <sz val="14"/>
      <color theme="6" tint="-0.499984740745262"/>
      <name val="Franklin Gothic Demi"/>
      <family val="2"/>
    </font>
    <font>
      <sz val="10"/>
      <color theme="6" tint="-0.499984740745262"/>
      <name val="Franklin Gothic Book"/>
      <family val="2"/>
      <scheme val="minor"/>
    </font>
    <font>
      <sz val="28"/>
      <color theme="0"/>
      <name val="Franklin Gothic Medium"/>
      <family val="2"/>
    </font>
    <font>
      <sz val="58"/>
      <color theme="6"/>
      <name val="Franklin Gothic Book"/>
      <family val="2"/>
      <scheme val="minor"/>
    </font>
    <font>
      <sz val="28"/>
      <color theme="0"/>
      <name val="Franklin Gothic Medium"/>
      <family val="2"/>
      <scheme val="major"/>
    </font>
    <font>
      <sz val="58"/>
      <color theme="6"/>
      <name val="Franklin Gothic Medium"/>
      <family val="2"/>
      <scheme val="major"/>
    </font>
    <font>
      <sz val="8"/>
      <name val="Franklin Gothic Book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0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5117038483843"/>
      </top>
      <bottom style="thin">
        <color theme="3" tint="0.79998168889431442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0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0"/>
      </right>
      <top/>
      <bottom style="thin">
        <color theme="0"/>
      </bottom>
      <diagonal/>
    </border>
    <border>
      <left style="thin">
        <color theme="3" tint="0.79995117038483843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0"/>
      </right>
      <top style="thin">
        <color theme="6" tint="-0.499984740745262"/>
      </top>
      <bottom/>
      <diagonal/>
    </border>
    <border>
      <left style="thin">
        <color theme="0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6" tint="-0.499984740745262"/>
      </right>
      <top/>
      <bottom style="thin">
        <color theme="3" tint="0.79998168889431442"/>
      </bottom>
      <diagonal/>
    </border>
    <border>
      <left style="thin">
        <color theme="6" tint="-0.49998474074526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6" tint="-0.49998474074526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6" tint="-0.499984740745262"/>
      </left>
      <right style="thin">
        <color theme="3" tint="0.79998168889431442"/>
      </right>
      <top style="thin">
        <color theme="3" tint="0.79998168889431442"/>
      </top>
      <bottom style="thin">
        <color theme="6" tint="-0.499984740745262"/>
      </bottom>
      <diagonal/>
    </border>
    <border>
      <left style="thin">
        <color theme="3" tint="0.79998168889431442"/>
      </left>
      <right style="thin">
        <color theme="6" tint="-0.499984740745262"/>
      </right>
      <top style="thin">
        <color theme="3" tint="0.79998168889431442"/>
      </top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 style="thin">
        <color theme="3" tint="0.79998168889431442"/>
      </right>
      <top/>
      <bottom/>
      <diagonal/>
    </border>
    <border>
      <left/>
      <right/>
      <top style="thin">
        <color theme="3" tint="0.79995117038483843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4" fontId="1" fillId="0" borderId="2" xfId="0" applyNumberFormat="1" applyFont="1" applyBorder="1" applyAlignment="1">
      <alignment horizontal="center" vertical="center"/>
    </xf>
    <xf numFmtId="44" fontId="1" fillId="0" borderId="16" xfId="0" applyNumberFormat="1" applyFont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horizontal="right" vertical="center" indent="2"/>
    </xf>
    <xf numFmtId="44" fontId="1" fillId="4" borderId="5" xfId="0" applyNumberFormat="1" applyFont="1" applyFill="1" applyBorder="1" applyAlignment="1">
      <alignment horizontal="center" vertical="center"/>
    </xf>
    <xf numFmtId="44" fontId="1" fillId="4" borderId="6" xfId="0" applyNumberFormat="1" applyFont="1" applyFill="1" applyBorder="1" applyAlignment="1">
      <alignment horizontal="center" vertical="center"/>
    </xf>
    <xf numFmtId="44" fontId="1" fillId="4" borderId="7" xfId="0" applyNumberFormat="1" applyFont="1" applyFill="1" applyBorder="1" applyAlignment="1">
      <alignment horizontal="center" vertical="center"/>
    </xf>
    <xf numFmtId="44" fontId="1" fillId="4" borderId="8" xfId="0" applyNumberFormat="1" applyFont="1" applyFill="1" applyBorder="1" applyAlignment="1">
      <alignment horizontal="center" vertical="center"/>
    </xf>
    <xf numFmtId="44" fontId="1" fillId="4" borderId="10" xfId="0" applyNumberFormat="1" applyFont="1" applyFill="1" applyBorder="1" applyAlignment="1">
      <alignment horizontal="center" vertical="center"/>
    </xf>
    <xf numFmtId="44" fontId="1" fillId="4" borderId="13" xfId="0" applyNumberFormat="1" applyFont="1" applyFill="1" applyBorder="1" applyAlignment="1">
      <alignment horizontal="center" vertical="center"/>
    </xf>
    <xf numFmtId="44" fontId="1" fillId="4" borderId="9" xfId="0" applyNumberFormat="1" applyFont="1" applyFill="1" applyBorder="1" applyAlignment="1">
      <alignment horizontal="center" vertical="center"/>
    </xf>
    <xf numFmtId="44" fontId="1" fillId="4" borderId="3" xfId="0" applyNumberFormat="1" applyFont="1" applyFill="1" applyBorder="1" applyAlignment="1">
      <alignment horizontal="center" vertical="center"/>
    </xf>
    <xf numFmtId="44" fontId="1" fillId="4" borderId="11" xfId="0" applyNumberFormat="1" applyFont="1" applyFill="1" applyBorder="1" applyAlignment="1">
      <alignment horizontal="center" vertical="center"/>
    </xf>
    <xf numFmtId="44" fontId="1" fillId="4" borderId="12" xfId="0" applyNumberFormat="1" applyFont="1" applyFill="1" applyBorder="1" applyAlignment="1">
      <alignment horizontal="center" vertical="center"/>
    </xf>
    <xf numFmtId="44" fontId="1" fillId="4" borderId="14" xfId="0" applyNumberFormat="1" applyFont="1" applyFill="1" applyBorder="1" applyAlignment="1">
      <alignment horizontal="center" vertical="center"/>
    </xf>
    <xf numFmtId="44" fontId="1" fillId="4" borderId="15" xfId="0" applyNumberFormat="1" applyFont="1" applyFill="1" applyBorder="1" applyAlignment="1">
      <alignment horizontal="center" vertical="center"/>
    </xf>
    <xf numFmtId="44" fontId="1" fillId="4" borderId="18" xfId="0" applyNumberFormat="1" applyFont="1" applyFill="1" applyBorder="1" applyAlignment="1">
      <alignment horizontal="center" vertical="center"/>
    </xf>
    <xf numFmtId="44" fontId="1" fillId="4" borderId="20" xfId="0" applyNumberFormat="1" applyFont="1" applyFill="1" applyBorder="1" applyAlignment="1">
      <alignment horizontal="center" vertical="center"/>
    </xf>
    <xf numFmtId="44" fontId="1" fillId="4" borderId="21" xfId="0" applyNumberFormat="1" applyFont="1" applyFill="1" applyBorder="1" applyAlignment="1">
      <alignment horizontal="center" vertical="center"/>
    </xf>
    <xf numFmtId="44" fontId="1" fillId="4" borderId="22" xfId="0" applyNumberFormat="1" applyFont="1" applyFill="1" applyBorder="1" applyAlignment="1">
      <alignment horizontal="center" vertical="center"/>
    </xf>
    <xf numFmtId="44" fontId="1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indent="2"/>
    </xf>
    <xf numFmtId="44" fontId="5" fillId="0" borderId="23" xfId="0" applyNumberFormat="1" applyFont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left" vertical="center" indent="1"/>
    </xf>
    <xf numFmtId="165" fontId="2" fillId="3" borderId="25" xfId="0" applyNumberFormat="1" applyFont="1" applyFill="1" applyBorder="1" applyAlignment="1">
      <alignment horizontal="left" vertical="center" indent="1"/>
    </xf>
    <xf numFmtId="165" fontId="1" fillId="0" borderId="26" xfId="0" applyNumberFormat="1" applyFont="1" applyBorder="1" applyAlignment="1">
      <alignment horizontal="left" vertical="center" indent="1"/>
    </xf>
    <xf numFmtId="44" fontId="1" fillId="0" borderId="27" xfId="0" applyNumberFormat="1" applyFont="1" applyBorder="1" applyAlignment="1">
      <alignment horizontal="left" vertical="center" indent="1"/>
    </xf>
    <xf numFmtId="165" fontId="1" fillId="2" borderId="28" xfId="0" applyNumberFormat="1" applyFont="1" applyFill="1" applyBorder="1" applyAlignment="1">
      <alignment horizontal="left" vertical="center" indent="1"/>
    </xf>
    <xf numFmtId="44" fontId="1" fillId="2" borderId="29" xfId="0" applyNumberFormat="1" applyFont="1" applyFill="1" applyBorder="1" applyAlignment="1">
      <alignment horizontal="left" vertical="center" indent="1"/>
    </xf>
    <xf numFmtId="165" fontId="1" fillId="0" borderId="28" xfId="0" applyNumberFormat="1" applyFont="1" applyBorder="1" applyAlignment="1">
      <alignment horizontal="left" vertical="center" indent="1"/>
    </xf>
    <xf numFmtId="44" fontId="1" fillId="0" borderId="29" xfId="0" applyNumberFormat="1" applyFont="1" applyBorder="1" applyAlignment="1">
      <alignment horizontal="left" vertical="center" indent="1"/>
    </xf>
    <xf numFmtId="165" fontId="1" fillId="2" borderId="30" xfId="0" applyNumberFormat="1" applyFont="1" applyFill="1" applyBorder="1" applyAlignment="1">
      <alignment horizontal="left" vertical="center" indent="1"/>
    </xf>
    <xf numFmtId="44" fontId="1" fillId="2" borderId="31" xfId="0" applyNumberFormat="1" applyFont="1" applyFill="1" applyBorder="1" applyAlignment="1">
      <alignment horizontal="left" vertical="center" indent="1"/>
    </xf>
    <xf numFmtId="4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23" xfId="0" applyFont="1" applyBorder="1" applyAlignment="1">
      <alignment horizontal="left" vertical="center" indent="2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indent="1"/>
    </xf>
    <xf numFmtId="44" fontId="1" fillId="2" borderId="32" xfId="0" applyNumberFormat="1" applyFont="1" applyFill="1" applyBorder="1" applyAlignment="1">
      <alignment horizontal="center" vertical="center"/>
    </xf>
    <xf numFmtId="44" fontId="1" fillId="0" borderId="33" xfId="0" applyNumberFormat="1" applyFont="1" applyBorder="1" applyAlignment="1">
      <alignment horizontal="center" vertical="center"/>
    </xf>
    <xf numFmtId="44" fontId="1" fillId="0" borderId="34" xfId="0" applyNumberFormat="1" applyFont="1" applyBorder="1" applyAlignment="1">
      <alignment horizontal="center" vertical="center"/>
    </xf>
    <xf numFmtId="44" fontId="1" fillId="0" borderId="35" xfId="0" applyNumberFormat="1" applyFont="1" applyBorder="1" applyAlignment="1">
      <alignment horizontal="center" vertical="center"/>
    </xf>
    <xf numFmtId="14" fontId="1" fillId="2" borderId="32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1" fillId="5" borderId="34" xfId="0" applyNumberFormat="1" applyFont="1" applyFill="1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44" fontId="1" fillId="5" borderId="0" xfId="0" applyNumberFormat="1" applyFont="1" applyFill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top"/>
    </xf>
    <xf numFmtId="165" fontId="6" fillId="3" borderId="0" xfId="0" applyNumberFormat="1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9448494864066"/>
          <c:y val="5.8119658119658121E-2"/>
          <c:w val="0.83359563850814944"/>
          <c:h val="0.86596567736725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'Cash flow chart'!$N$4</c:f>
              <c:strCache>
                <c:ptCount val="1"/>
                <c:pt idx="0">
                  <c:v> Not Below Minimum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'Cash flow chart'!$M$5:$M$16</c:f>
              <c:numCache>
                <c:formatCode>mmm</c:formatCode>
                <c:ptCount val="12"/>
                <c:pt idx="0">
                  <c:v>45964</c:v>
                </c:pt>
                <c:pt idx="1">
                  <c:v>45971</c:v>
                </c:pt>
                <c:pt idx="2">
                  <c:v>45978</c:v>
                </c:pt>
                <c:pt idx="3">
                  <c:v>45985</c:v>
                </c:pt>
                <c:pt idx="4">
                  <c:v>45992</c:v>
                </c:pt>
                <c:pt idx="5">
                  <c:v>45999</c:v>
                </c:pt>
                <c:pt idx="6">
                  <c:v>46006</c:v>
                </c:pt>
                <c:pt idx="7">
                  <c:v>46013</c:v>
                </c:pt>
                <c:pt idx="8">
                  <c:v>46020</c:v>
                </c:pt>
                <c:pt idx="9">
                  <c:v>46027</c:v>
                </c:pt>
                <c:pt idx="10">
                  <c:v>46034</c:v>
                </c:pt>
                <c:pt idx="11">
                  <c:v>46041</c:v>
                </c:pt>
              </c:numCache>
            </c:numRef>
          </c:cat>
          <c:val>
            <c:numRef>
              <c:f>'Cash flow chart'!$N$5:$N$16</c:f>
              <c:numCache>
                <c:formatCode>_("$"* #,##0.00_);_("$"* \(#,##0.00\);_("$"* "-"??_);_(@_)</c:formatCode>
                <c:ptCount val="12"/>
                <c:pt idx="0">
                  <c:v>65000</c:v>
                </c:pt>
                <c:pt idx="1">
                  <c:v>41250</c:v>
                </c:pt>
                <c:pt idx="2">
                  <c:v>69250</c:v>
                </c:pt>
                <c:pt idx="3">
                  <c:v>45950</c:v>
                </c:pt>
                <c:pt idx="4">
                  <c:v>0</c:v>
                </c:pt>
                <c:pt idx="5">
                  <c:v>0</c:v>
                </c:pt>
                <c:pt idx="6">
                  <c:v>49600</c:v>
                </c:pt>
                <c:pt idx="7">
                  <c:v>33300</c:v>
                </c:pt>
                <c:pt idx="8">
                  <c:v>0</c:v>
                </c:pt>
                <c:pt idx="9">
                  <c:v>44600</c:v>
                </c:pt>
                <c:pt idx="10">
                  <c:v>82600</c:v>
                </c:pt>
                <c:pt idx="11">
                  <c:v>63100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3-4CE7-B897-FBFDF37D1590}"/>
            </c:ext>
          </c:extLst>
        </c:ser>
        <c:ser>
          <c:idx val="1"/>
          <c:order val="1"/>
          <c:tx>
            <c:strRef>
              <c:f>'Cash flow chart'!$O$4</c:f>
              <c:strCache>
                <c:ptCount val="1"/>
                <c:pt idx="0">
                  <c:v> Below Minimum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'Cash flow chart'!$M$5:$M$16</c:f>
              <c:numCache>
                <c:formatCode>mmm</c:formatCode>
                <c:ptCount val="12"/>
                <c:pt idx="0">
                  <c:v>45964</c:v>
                </c:pt>
                <c:pt idx="1">
                  <c:v>45971</c:v>
                </c:pt>
                <c:pt idx="2">
                  <c:v>45978</c:v>
                </c:pt>
                <c:pt idx="3">
                  <c:v>45985</c:v>
                </c:pt>
                <c:pt idx="4">
                  <c:v>45992</c:v>
                </c:pt>
                <c:pt idx="5">
                  <c:v>45999</c:v>
                </c:pt>
                <c:pt idx="6">
                  <c:v>46006</c:v>
                </c:pt>
                <c:pt idx="7">
                  <c:v>46013</c:v>
                </c:pt>
                <c:pt idx="8">
                  <c:v>46020</c:v>
                </c:pt>
                <c:pt idx="9">
                  <c:v>46027</c:v>
                </c:pt>
                <c:pt idx="10">
                  <c:v>46034</c:v>
                </c:pt>
                <c:pt idx="11">
                  <c:v>46041</c:v>
                </c:pt>
              </c:numCache>
            </c:numRef>
          </c:cat>
          <c:val>
            <c:numRef>
              <c:f>'Cash flow chart'!$O$5:$O$16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16350</c:v>
                </c:pt>
                <c:pt idx="5">
                  <c:v>17600</c:v>
                </c:pt>
                <c:pt idx="6">
                  <c:v>0</c:v>
                </c:pt>
                <c:pt idx="7">
                  <c:v>0</c:v>
                </c:pt>
                <c:pt idx="8">
                  <c:v>7300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3-4CE7-B897-FBFDF37D1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8037200"/>
        <c:axId val="688042776"/>
      </c:barChart>
      <c:dateAx>
        <c:axId val="688037200"/>
        <c:scaling>
          <c:orientation val="minMax"/>
        </c:scaling>
        <c:delete val="0"/>
        <c:axPos val="b"/>
        <c:numFmt formatCode="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042776"/>
        <c:crosses val="autoZero"/>
        <c:auto val="1"/>
        <c:lblOffset val="100"/>
        <c:baseTimeUnit val="months"/>
      </c:dateAx>
      <c:valAx>
        <c:axId val="68804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03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16</xdr:row>
      <xdr:rowOff>12700</xdr:rowOff>
    </xdr:to>
    <xdr:graphicFrame macro="">
      <xdr:nvGraphicFramePr>
        <xdr:cNvPr id="2" name="Chart 1" descr="cash flow 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Business Templates">
  <a:themeElements>
    <a:clrScheme name="TM0058758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D497E"/>
      </a:accent1>
      <a:accent2>
        <a:srgbClr val="DFF3F2"/>
      </a:accent2>
      <a:accent3>
        <a:srgbClr val="C0D9F2"/>
      </a:accent3>
      <a:accent4>
        <a:srgbClr val="E63C28"/>
      </a:accent4>
      <a:accent5>
        <a:srgbClr val="8D9CAD"/>
      </a:accent5>
      <a:accent6>
        <a:srgbClr val="D2AC3C"/>
      </a:accent6>
      <a:hlink>
        <a:srgbClr val="0563C1"/>
      </a:hlink>
      <a:folHlink>
        <a:srgbClr val="954F72"/>
      </a:folHlink>
    </a:clrScheme>
    <a:fontScheme name="Custom 22">
      <a:majorFont>
        <a:latin typeface="Franklin Gothic Medium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showGridLines="0" tabSelected="1" zoomScaleNormal="100" workbookViewId="0">
      <selection activeCell="A44" sqref="A44:XFD53"/>
    </sheetView>
  </sheetViews>
  <sheetFormatPr baseColWidth="10" defaultColWidth="9" defaultRowHeight="22.25" customHeight="1" x14ac:dyDescent="0.15"/>
  <cols>
    <col min="1" max="1" width="1.83203125" style="2" customWidth="1"/>
    <col min="2" max="2" width="35.83203125" style="14" customWidth="1"/>
    <col min="3" max="15" width="11.5" style="3" customWidth="1"/>
    <col min="16" max="16" width="12.83203125" style="3" customWidth="1"/>
    <col min="17" max="17" width="1.83203125" style="2" customWidth="1"/>
    <col min="18" max="16384" width="9" style="2"/>
  </cols>
  <sheetData>
    <row r="1" spans="1:17" s="13" customFormat="1" ht="70.25" customHeight="1" x14ac:dyDescent="0.35">
      <c r="A1" s="2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7" ht="90" customHeight="1" x14ac:dyDescent="0.7">
      <c r="B2" s="69" t="s">
        <v>36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2" t="s">
        <v>12</v>
      </c>
    </row>
    <row r="3" spans="1:17" ht="21" customHeight="1" x14ac:dyDescent="0.15"/>
    <row r="4" spans="1:17" ht="32.25" customHeight="1" x14ac:dyDescent="0.15">
      <c r="B4" s="14" t="s">
        <v>13</v>
      </c>
      <c r="C4" s="55">
        <v>65000</v>
      </c>
      <c r="E4" s="50" t="s">
        <v>0</v>
      </c>
      <c r="F4" s="59">
        <v>45964</v>
      </c>
      <c r="G4" s="51"/>
      <c r="H4" s="1" t="s">
        <v>18</v>
      </c>
      <c r="J4" s="55">
        <v>25000</v>
      </c>
      <c r="K4" s="51"/>
      <c r="L4" s="51"/>
      <c r="M4" s="51"/>
      <c r="N4" s="51"/>
      <c r="O4" s="51"/>
      <c r="P4" s="51"/>
    </row>
    <row r="5" spans="1:17" ht="32.25" customHeight="1" x14ac:dyDescent="0.15">
      <c r="B5" s="48"/>
      <c r="C5" s="33"/>
      <c r="D5" s="33"/>
      <c r="E5" s="52"/>
      <c r="F5" s="53"/>
      <c r="G5" s="49"/>
      <c r="H5" s="54"/>
      <c r="I5" s="33"/>
      <c r="J5" s="33"/>
      <c r="K5" s="49"/>
      <c r="L5" s="49"/>
      <c r="M5" s="49"/>
      <c r="N5" s="49"/>
      <c r="O5" s="49"/>
      <c r="P5" s="49"/>
    </row>
    <row r="6" spans="1:17" ht="22.25" customHeight="1" x14ac:dyDescent="0.1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s="5" customFormat="1" ht="32.25" customHeight="1" x14ac:dyDescent="0.15">
      <c r="B7" s="15"/>
      <c r="C7" s="60">
        <f>+Start_Date</f>
        <v>45964</v>
      </c>
      <c r="D7" s="61">
        <f t="shared" ref="D7:O7" si="0">+C7+7</f>
        <v>45971</v>
      </c>
      <c r="E7" s="60">
        <f t="shared" si="0"/>
        <v>45978</v>
      </c>
      <c r="F7" s="61">
        <f t="shared" si="0"/>
        <v>45985</v>
      </c>
      <c r="G7" s="60">
        <f t="shared" si="0"/>
        <v>45992</v>
      </c>
      <c r="H7" s="61">
        <f t="shared" si="0"/>
        <v>45999</v>
      </c>
      <c r="I7" s="60">
        <f t="shared" si="0"/>
        <v>46006</v>
      </c>
      <c r="J7" s="61">
        <f t="shared" si="0"/>
        <v>46013</v>
      </c>
      <c r="K7" s="60">
        <f t="shared" si="0"/>
        <v>46020</v>
      </c>
      <c r="L7" s="61">
        <f t="shared" si="0"/>
        <v>46027</v>
      </c>
      <c r="M7" s="60">
        <f t="shared" si="0"/>
        <v>46034</v>
      </c>
      <c r="N7" s="61">
        <f t="shared" si="0"/>
        <v>46041</v>
      </c>
      <c r="O7" s="62">
        <f t="shared" si="0"/>
        <v>46048</v>
      </c>
      <c r="P7" s="67" t="s">
        <v>1</v>
      </c>
    </row>
    <row r="8" spans="1:17" ht="32.25" customHeight="1" x14ac:dyDescent="0.15">
      <c r="B8" s="14" t="s">
        <v>2</v>
      </c>
      <c r="C8" s="17">
        <f>+C4</f>
        <v>65000</v>
      </c>
      <c r="D8" s="18">
        <f t="shared" ref="D8:O8" si="1">C42</f>
        <v>41250</v>
      </c>
      <c r="E8" s="18">
        <f t="shared" si="1"/>
        <v>69250</v>
      </c>
      <c r="F8" s="18">
        <f t="shared" si="1"/>
        <v>45950</v>
      </c>
      <c r="G8" s="18">
        <f t="shared" si="1"/>
        <v>16350</v>
      </c>
      <c r="H8" s="18">
        <f t="shared" si="1"/>
        <v>17600</v>
      </c>
      <c r="I8" s="18">
        <f t="shared" si="1"/>
        <v>49600</v>
      </c>
      <c r="J8" s="18">
        <f t="shared" si="1"/>
        <v>33300</v>
      </c>
      <c r="K8" s="18">
        <f t="shared" si="1"/>
        <v>7300</v>
      </c>
      <c r="L8" s="18">
        <f t="shared" si="1"/>
        <v>44600</v>
      </c>
      <c r="M8" s="18">
        <f t="shared" si="1"/>
        <v>82600</v>
      </c>
      <c r="N8" s="18">
        <f t="shared" si="1"/>
        <v>63100</v>
      </c>
      <c r="O8" s="18">
        <f t="shared" si="1"/>
        <v>-125500</v>
      </c>
      <c r="P8" s="67"/>
    </row>
    <row r="9" spans="1:17" ht="30" customHeight="1" x14ac:dyDescent="0.15"/>
    <row r="10" spans="1:17" ht="22.25" customHeight="1" x14ac:dyDescent="0.15">
      <c r="B10" s="34" t="s">
        <v>19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pans="1:17" ht="20" customHeight="1" x14ac:dyDescent="0.15"/>
    <row r="12" spans="1:17" ht="22.25" customHeight="1" x14ac:dyDescent="0.15">
      <c r="B12" s="14" t="s">
        <v>3</v>
      </c>
      <c r="C12" s="6">
        <v>0</v>
      </c>
      <c r="D12" s="6">
        <v>1000</v>
      </c>
      <c r="E12" s="6">
        <v>0</v>
      </c>
      <c r="F12" s="6">
        <v>1000</v>
      </c>
      <c r="G12" s="6">
        <v>0</v>
      </c>
      <c r="H12" s="6">
        <v>0</v>
      </c>
      <c r="I12" s="6">
        <v>0</v>
      </c>
      <c r="J12" s="6">
        <v>2800</v>
      </c>
      <c r="K12" s="6">
        <v>3500</v>
      </c>
      <c r="L12" s="6">
        <v>4000</v>
      </c>
      <c r="M12" s="6">
        <v>3800</v>
      </c>
      <c r="N12" s="6">
        <v>4200</v>
      </c>
      <c r="O12" s="56">
        <v>5000</v>
      </c>
      <c r="P12" s="19">
        <f t="shared" ref="P12:P17" si="2">SUM(C12:O12)</f>
        <v>25300</v>
      </c>
    </row>
    <row r="13" spans="1:17" ht="22.25" customHeight="1" x14ac:dyDescent="0.15">
      <c r="B13" s="14" t="s">
        <v>4</v>
      </c>
      <c r="C13" s="6">
        <v>0</v>
      </c>
      <c r="D13" s="6">
        <v>0</v>
      </c>
      <c r="E13" s="6"/>
      <c r="F13" s="6"/>
      <c r="G13" s="6">
        <v>25000</v>
      </c>
      <c r="H13" s="6"/>
      <c r="I13" s="6"/>
      <c r="J13" s="6"/>
      <c r="K13" s="6">
        <v>50000</v>
      </c>
      <c r="L13" s="6"/>
      <c r="M13" s="6"/>
      <c r="N13" s="6"/>
      <c r="O13" s="57">
        <v>75000</v>
      </c>
      <c r="P13" s="19">
        <f t="shared" si="2"/>
        <v>150000</v>
      </c>
    </row>
    <row r="14" spans="1:17" ht="22.25" customHeight="1" x14ac:dyDescent="0.15">
      <c r="B14" s="14" t="s">
        <v>32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4"/>
      <c r="P14" s="19">
        <f t="shared" si="2"/>
        <v>0</v>
      </c>
    </row>
    <row r="15" spans="1:17" ht="22.25" customHeight="1" x14ac:dyDescent="0.15">
      <c r="B15" s="14" t="s">
        <v>5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4"/>
      <c r="P15" s="19">
        <f t="shared" si="2"/>
        <v>0</v>
      </c>
    </row>
    <row r="16" spans="1:17" ht="22.25" customHeight="1" x14ac:dyDescent="0.15">
      <c r="B16" s="14" t="s">
        <v>33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4"/>
      <c r="P16" s="19">
        <f t="shared" si="2"/>
        <v>0</v>
      </c>
    </row>
    <row r="17" spans="2:16" ht="22.25" customHeight="1" x14ac:dyDescent="0.15"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4"/>
      <c r="P17" s="19">
        <f t="shared" si="2"/>
        <v>0</v>
      </c>
    </row>
    <row r="18" spans="2:16" ht="22.25" customHeight="1" x14ac:dyDescent="0.1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57"/>
      <c r="P18" s="19">
        <f t="shared" ref="P18" si="3">SUM(C18:O18)</f>
        <v>0</v>
      </c>
    </row>
    <row r="19" spans="2:16" ht="32.25" customHeight="1" x14ac:dyDescent="0.15">
      <c r="B19" s="16" t="s">
        <v>20</v>
      </c>
      <c r="C19" s="23">
        <f>SUM(C12:C18)</f>
        <v>0</v>
      </c>
      <c r="D19" s="23">
        <f t="shared" ref="D19:O19" si="4">SUM(D12:D18)</f>
        <v>1000</v>
      </c>
      <c r="E19" s="23">
        <f t="shared" si="4"/>
        <v>0</v>
      </c>
      <c r="F19" s="23">
        <f t="shared" si="4"/>
        <v>1000</v>
      </c>
      <c r="G19" s="23">
        <f t="shared" si="4"/>
        <v>25000</v>
      </c>
      <c r="H19" s="23">
        <f t="shared" si="4"/>
        <v>0</v>
      </c>
      <c r="I19" s="23">
        <f t="shared" si="4"/>
        <v>0</v>
      </c>
      <c r="J19" s="23">
        <f t="shared" si="4"/>
        <v>2800</v>
      </c>
      <c r="K19" s="23">
        <f t="shared" si="4"/>
        <v>53500</v>
      </c>
      <c r="L19" s="23">
        <f t="shared" si="4"/>
        <v>4000</v>
      </c>
      <c r="M19" s="23">
        <f t="shared" si="4"/>
        <v>3800</v>
      </c>
      <c r="N19" s="23">
        <f t="shared" si="4"/>
        <v>4200</v>
      </c>
      <c r="O19" s="23">
        <f t="shared" si="4"/>
        <v>80000</v>
      </c>
      <c r="P19" s="21">
        <f>SUM(P12:P18)</f>
        <v>175300</v>
      </c>
    </row>
    <row r="20" spans="2:16" ht="32.25" customHeight="1" x14ac:dyDescent="0.15">
      <c r="B20" s="16" t="s">
        <v>21</v>
      </c>
      <c r="C20" s="25">
        <f t="shared" ref="C20:O20" si="5">(C8+C19)</f>
        <v>65000</v>
      </c>
      <c r="D20" s="26">
        <f t="shared" si="5"/>
        <v>42250</v>
      </c>
      <c r="E20" s="26">
        <f t="shared" si="5"/>
        <v>69250</v>
      </c>
      <c r="F20" s="26">
        <f t="shared" si="5"/>
        <v>46950</v>
      </c>
      <c r="G20" s="26">
        <f t="shared" si="5"/>
        <v>41350</v>
      </c>
      <c r="H20" s="26">
        <f t="shared" si="5"/>
        <v>17600</v>
      </c>
      <c r="I20" s="26">
        <f t="shared" si="5"/>
        <v>49600</v>
      </c>
      <c r="J20" s="26">
        <f t="shared" si="5"/>
        <v>36100</v>
      </c>
      <c r="K20" s="26">
        <f t="shared" si="5"/>
        <v>60800</v>
      </c>
      <c r="L20" s="26">
        <f t="shared" si="5"/>
        <v>48600</v>
      </c>
      <c r="M20" s="26">
        <f t="shared" si="5"/>
        <v>86400</v>
      </c>
      <c r="N20" s="26">
        <f t="shared" si="5"/>
        <v>67300</v>
      </c>
      <c r="O20" s="26">
        <f t="shared" si="5"/>
        <v>-45500</v>
      </c>
      <c r="P20" s="22"/>
    </row>
    <row r="21" spans="2:16" ht="30" customHeight="1" x14ac:dyDescent="0.15"/>
    <row r="22" spans="2:16" ht="22.25" customHeight="1" x14ac:dyDescent="0.15">
      <c r="B22" s="34" t="s">
        <v>22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2:16" ht="20" customHeight="1" x14ac:dyDescent="0.15"/>
    <row r="24" spans="2:16" ht="22.25" customHeight="1" x14ac:dyDescent="0.15">
      <c r="B24" s="14" t="s">
        <v>27</v>
      </c>
      <c r="C24" s="6">
        <v>5000</v>
      </c>
      <c r="D24" s="6">
        <v>5000</v>
      </c>
      <c r="E24" s="6">
        <v>5000</v>
      </c>
      <c r="F24" s="6">
        <v>10000</v>
      </c>
      <c r="G24" s="6">
        <v>10000</v>
      </c>
      <c r="H24" s="6">
        <v>5000</v>
      </c>
      <c r="I24" s="6">
        <v>3000</v>
      </c>
      <c r="J24" s="6">
        <v>10000</v>
      </c>
      <c r="K24" s="6">
        <v>2000</v>
      </c>
      <c r="L24" s="6">
        <v>3000</v>
      </c>
      <c r="M24" s="6">
        <v>10000</v>
      </c>
      <c r="N24" s="6">
        <v>150000</v>
      </c>
      <c r="O24" s="56">
        <v>75000</v>
      </c>
      <c r="P24" s="19">
        <f>SUM(C24:O24)</f>
        <v>293000</v>
      </c>
    </row>
    <row r="25" spans="2:16" ht="22.25" customHeight="1" x14ac:dyDescent="0.15">
      <c r="B25" s="14" t="s">
        <v>28</v>
      </c>
      <c r="C25" s="63">
        <v>15000</v>
      </c>
      <c r="D25" s="63">
        <v>15000</v>
      </c>
      <c r="E25" s="63">
        <v>15000</v>
      </c>
      <c r="F25" s="63">
        <v>10000</v>
      </c>
      <c r="G25" s="63">
        <v>10000</v>
      </c>
      <c r="H25" s="63">
        <v>10000</v>
      </c>
      <c r="I25" s="63">
        <v>10000</v>
      </c>
      <c r="J25" s="63">
        <v>10000</v>
      </c>
      <c r="K25" s="63">
        <v>10000</v>
      </c>
      <c r="L25" s="63">
        <v>10000</v>
      </c>
      <c r="M25" s="63">
        <v>10000</v>
      </c>
      <c r="N25" s="63">
        <v>10000</v>
      </c>
      <c r="O25" s="63">
        <v>10000</v>
      </c>
      <c r="P25" s="20">
        <f>SUM(C25:O25)</f>
        <v>145000</v>
      </c>
    </row>
    <row r="26" spans="2:16" ht="22.25" customHeight="1" x14ac:dyDescent="0.15">
      <c r="B26" s="14" t="s">
        <v>6</v>
      </c>
      <c r="C26" s="63">
        <v>3000</v>
      </c>
      <c r="D26" s="63">
        <v>3000</v>
      </c>
      <c r="E26" s="63">
        <v>3000</v>
      </c>
      <c r="F26" s="63">
        <v>3000</v>
      </c>
      <c r="G26" s="63">
        <v>3000</v>
      </c>
      <c r="H26" s="63">
        <v>3000</v>
      </c>
      <c r="I26" s="63">
        <v>3000</v>
      </c>
      <c r="J26" s="63">
        <v>3000</v>
      </c>
      <c r="K26" s="63">
        <v>3000</v>
      </c>
      <c r="L26" s="63">
        <v>3000</v>
      </c>
      <c r="M26" s="63">
        <v>3000</v>
      </c>
      <c r="N26" s="63">
        <v>3000</v>
      </c>
      <c r="O26" s="63">
        <v>3000</v>
      </c>
      <c r="P26" s="20">
        <f>SUM(C26:O26)</f>
        <v>39000</v>
      </c>
    </row>
    <row r="27" spans="2:16" ht="22.25" customHeight="1" x14ac:dyDescent="0.15">
      <c r="B27" s="14" t="s">
        <v>7</v>
      </c>
      <c r="C27" s="63"/>
      <c r="D27" s="63"/>
      <c r="E27" s="63">
        <v>300</v>
      </c>
      <c r="F27" s="63"/>
      <c r="G27" s="63"/>
      <c r="H27" s="63"/>
      <c r="I27" s="63">
        <v>300</v>
      </c>
      <c r="J27" s="63"/>
      <c r="K27" s="63"/>
      <c r="L27" s="63"/>
      <c r="M27" s="63">
        <v>300</v>
      </c>
      <c r="N27" s="63"/>
      <c r="O27" s="64"/>
      <c r="P27" s="20">
        <f t="shared" ref="P27:P32" si="6">SUM(C27:O27)</f>
        <v>900</v>
      </c>
    </row>
    <row r="28" spans="2:16" ht="22.25" customHeight="1" x14ac:dyDescent="0.15">
      <c r="B28" s="14" t="s">
        <v>29</v>
      </c>
      <c r="C28" s="63"/>
      <c r="D28" s="63"/>
      <c r="E28" s="63"/>
      <c r="F28" s="63">
        <f>SUM(C25:F25)*0.12</f>
        <v>6600</v>
      </c>
      <c r="G28" s="63"/>
      <c r="H28" s="63"/>
      <c r="I28" s="63"/>
      <c r="J28" s="63">
        <f>SUM(G25:J25)*0.12</f>
        <v>4800</v>
      </c>
      <c r="K28" s="63"/>
      <c r="L28" s="63"/>
      <c r="M28" s="63"/>
      <c r="N28" s="63">
        <f>SUM(K25:N25)*0.12</f>
        <v>4800</v>
      </c>
      <c r="O28" s="64"/>
      <c r="P28" s="20">
        <f t="shared" si="6"/>
        <v>16200</v>
      </c>
    </row>
    <row r="29" spans="2:16" ht="22.25" customHeight="1" x14ac:dyDescent="0.15">
      <c r="B29" s="14" t="s">
        <v>34</v>
      </c>
      <c r="C29" s="63"/>
      <c r="D29" s="63"/>
      <c r="E29" s="63"/>
      <c r="F29" s="63">
        <v>1000</v>
      </c>
      <c r="G29" s="63"/>
      <c r="H29" s="63"/>
      <c r="I29" s="63"/>
      <c r="J29" s="63">
        <v>1000</v>
      </c>
      <c r="K29" s="63"/>
      <c r="L29" s="63"/>
      <c r="M29" s="63"/>
      <c r="N29" s="63"/>
      <c r="O29" s="64"/>
      <c r="P29" s="20">
        <f t="shared" si="6"/>
        <v>2000</v>
      </c>
    </row>
    <row r="30" spans="2:16" ht="22.25" customHeight="1" x14ac:dyDescent="0.15">
      <c r="B30" s="14" t="s">
        <v>8</v>
      </c>
      <c r="C30" s="63">
        <v>750</v>
      </c>
      <c r="D30" s="63"/>
      <c r="E30" s="63"/>
      <c r="F30" s="63"/>
      <c r="G30" s="63">
        <v>750</v>
      </c>
      <c r="H30" s="63"/>
      <c r="I30" s="63"/>
      <c r="J30" s="63"/>
      <c r="K30" s="63">
        <v>1200</v>
      </c>
      <c r="L30" s="63"/>
      <c r="M30" s="63"/>
      <c r="N30" s="63"/>
      <c r="O30" s="64">
        <v>1200</v>
      </c>
      <c r="P30" s="20">
        <f t="shared" si="6"/>
        <v>3900</v>
      </c>
    </row>
    <row r="31" spans="2:16" ht="22.25" customHeight="1" x14ac:dyDescent="0.15">
      <c r="B31" s="14" t="s">
        <v>30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>
        <v>25000</v>
      </c>
      <c r="O31" s="64"/>
      <c r="P31" s="20">
        <f t="shared" si="6"/>
        <v>25000</v>
      </c>
    </row>
    <row r="32" spans="2:16" ht="22.25" customHeight="1" x14ac:dyDescent="0.15"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20">
        <f t="shared" si="6"/>
        <v>0</v>
      </c>
    </row>
    <row r="33" spans="2:16" ht="22.25" customHeight="1" x14ac:dyDescent="0.15"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4"/>
      <c r="P33" s="20">
        <f t="shared" ref="P33:P35" si="7">SUM(C33:N33)</f>
        <v>0</v>
      </c>
    </row>
    <row r="34" spans="2:16" ht="22.25" customHeight="1" x14ac:dyDescent="0.15"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4"/>
      <c r="P34" s="20">
        <f t="shared" si="7"/>
        <v>0</v>
      </c>
    </row>
    <row r="35" spans="2:16" ht="30" customHeight="1" x14ac:dyDescent="0.15">
      <c r="B35" s="16" t="s">
        <v>14</v>
      </c>
      <c r="C35" s="27">
        <f t="shared" ref="C35:O35" si="8">SUM(C24:C34)</f>
        <v>23750</v>
      </c>
      <c r="D35" s="28">
        <f t="shared" si="8"/>
        <v>23000</v>
      </c>
      <c r="E35" s="28">
        <f t="shared" si="8"/>
        <v>23300</v>
      </c>
      <c r="F35" s="28">
        <f t="shared" si="8"/>
        <v>30600</v>
      </c>
      <c r="G35" s="28">
        <f t="shared" si="8"/>
        <v>23750</v>
      </c>
      <c r="H35" s="28">
        <f t="shared" si="8"/>
        <v>18000</v>
      </c>
      <c r="I35" s="28">
        <f t="shared" si="8"/>
        <v>16300</v>
      </c>
      <c r="J35" s="28">
        <f t="shared" si="8"/>
        <v>28800</v>
      </c>
      <c r="K35" s="28">
        <f t="shared" si="8"/>
        <v>16200</v>
      </c>
      <c r="L35" s="28">
        <f t="shared" si="8"/>
        <v>16000</v>
      </c>
      <c r="M35" s="28">
        <f t="shared" si="8"/>
        <v>23300</v>
      </c>
      <c r="N35" s="28">
        <f t="shared" si="8"/>
        <v>192800</v>
      </c>
      <c r="O35" s="28">
        <f t="shared" si="8"/>
        <v>89200</v>
      </c>
      <c r="P35" s="22">
        <f t="shared" si="7"/>
        <v>435800</v>
      </c>
    </row>
    <row r="36" spans="2:16" ht="20" customHeight="1" x14ac:dyDescent="0.15"/>
    <row r="37" spans="2:16" ht="22.25" customHeight="1" x14ac:dyDescent="0.15">
      <c r="B37" s="14" t="s">
        <v>31</v>
      </c>
      <c r="C37" s="7"/>
      <c r="D37" s="8">
        <v>50000</v>
      </c>
      <c r="E37" s="8"/>
      <c r="F37" s="8"/>
      <c r="G37" s="8"/>
      <c r="H37" s="8">
        <v>50000</v>
      </c>
      <c r="I37" s="8"/>
      <c r="J37" s="8"/>
      <c r="K37" s="8"/>
      <c r="L37" s="8">
        <v>50000</v>
      </c>
      <c r="M37" s="8"/>
      <c r="N37" s="8"/>
      <c r="O37" s="58"/>
      <c r="P37" s="29">
        <f>SUM(C37:O37)</f>
        <v>150000</v>
      </c>
    </row>
    <row r="38" spans="2:16" ht="22.25" customHeight="1" x14ac:dyDescent="0.15">
      <c r="B38" s="14" t="s">
        <v>9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4"/>
      <c r="P38" s="29">
        <f t="shared" ref="P38:P41" si="9">SUM(C38:O38)</f>
        <v>0</v>
      </c>
    </row>
    <row r="39" spans="2:16" ht="22.25" customHeight="1" x14ac:dyDescent="0.15">
      <c r="B39" s="14" t="s">
        <v>10</v>
      </c>
      <c r="C39" s="65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6"/>
      <c r="P39" s="29">
        <f t="shared" si="9"/>
        <v>0</v>
      </c>
    </row>
    <row r="40" spans="2:16" ht="22.25" customHeight="1" x14ac:dyDescent="0.15">
      <c r="B40" s="14" t="s">
        <v>11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P40" s="29">
        <f t="shared" si="9"/>
        <v>0</v>
      </c>
    </row>
    <row r="41" spans="2:16" ht="30" customHeight="1" x14ac:dyDescent="0.15">
      <c r="B41" s="16" t="s">
        <v>23</v>
      </c>
      <c r="C41" s="30">
        <f t="shared" ref="C41:O41" si="10">C35-SUM(C37:C40)</f>
        <v>23750</v>
      </c>
      <c r="D41" s="24">
        <f t="shared" si="10"/>
        <v>-27000</v>
      </c>
      <c r="E41" s="24">
        <f t="shared" si="10"/>
        <v>23300</v>
      </c>
      <c r="F41" s="24">
        <f t="shared" si="10"/>
        <v>30600</v>
      </c>
      <c r="G41" s="24">
        <f t="shared" si="10"/>
        <v>23750</v>
      </c>
      <c r="H41" s="24">
        <f t="shared" si="10"/>
        <v>-32000</v>
      </c>
      <c r="I41" s="24">
        <f t="shared" si="10"/>
        <v>16300</v>
      </c>
      <c r="J41" s="24">
        <f t="shared" si="10"/>
        <v>28800</v>
      </c>
      <c r="K41" s="24">
        <f t="shared" si="10"/>
        <v>16200</v>
      </c>
      <c r="L41" s="24">
        <f t="shared" si="10"/>
        <v>-34000</v>
      </c>
      <c r="M41" s="24">
        <f t="shared" si="10"/>
        <v>23300</v>
      </c>
      <c r="N41" s="24">
        <f t="shared" si="10"/>
        <v>192800</v>
      </c>
      <c r="O41" s="24">
        <f t="shared" si="10"/>
        <v>89200</v>
      </c>
      <c r="P41" s="29">
        <f t="shared" si="9"/>
        <v>375000</v>
      </c>
    </row>
    <row r="42" spans="2:16" ht="30" customHeight="1" x14ac:dyDescent="0.15">
      <c r="B42" s="16" t="s">
        <v>35</v>
      </c>
      <c r="C42" s="31">
        <f t="shared" ref="C42:O42" si="11">(C20-C41)</f>
        <v>41250</v>
      </c>
      <c r="D42" s="32">
        <f t="shared" si="11"/>
        <v>69250</v>
      </c>
      <c r="E42" s="32">
        <f t="shared" si="11"/>
        <v>45950</v>
      </c>
      <c r="F42" s="32">
        <f t="shared" si="11"/>
        <v>16350</v>
      </c>
      <c r="G42" s="32">
        <f t="shared" si="11"/>
        <v>17600</v>
      </c>
      <c r="H42" s="32">
        <f t="shared" si="11"/>
        <v>49600</v>
      </c>
      <c r="I42" s="32">
        <f t="shared" si="11"/>
        <v>33300</v>
      </c>
      <c r="J42" s="32">
        <f t="shared" si="11"/>
        <v>7300</v>
      </c>
      <c r="K42" s="32">
        <f t="shared" si="11"/>
        <v>44600</v>
      </c>
      <c r="L42" s="32">
        <f t="shared" si="11"/>
        <v>82600</v>
      </c>
      <c r="M42" s="32">
        <f t="shared" si="11"/>
        <v>63100</v>
      </c>
      <c r="N42" s="32">
        <f t="shared" si="11"/>
        <v>-125500</v>
      </c>
      <c r="O42" s="32">
        <f t="shared" si="11"/>
        <v>-134700</v>
      </c>
      <c r="P42" s="29"/>
    </row>
    <row r="43" spans="2:16" ht="30" customHeight="1" x14ac:dyDescent="0.15"/>
  </sheetData>
  <mergeCells count="3">
    <mergeCell ref="P7:P8"/>
    <mergeCell ref="B1:P1"/>
    <mergeCell ref="B2:P2"/>
  </mergeCells>
  <phoneticPr fontId="10" type="noConversion"/>
  <conditionalFormatting sqref="C8:O8">
    <cfRule type="expression" dxfId="1" priority="1">
      <formula>C8&lt;Cash_Minimum</formula>
    </cfRule>
  </conditionalFormatting>
  <conditionalFormatting sqref="P12:P20 C19:O20 P24:P34 C35:P35 P37:P42 C41:O42">
    <cfRule type="cellIs" dxfId="0" priority="2" operator="lessThan">
      <formula>0</formula>
    </cfRule>
  </conditionalFormatting>
  <dataValidations count="7">
    <dataValidation allowBlank="1" showInputMessage="1" showErrorMessage="1" prompt="Enter insurance expense such as liability and fire insurance" sqref="C28:O28" xr:uid="{00000000-0002-0000-0000-000001000000}"/>
    <dataValidation allowBlank="1" showInputMessage="1" showErrorMessage="1" promptTitle="Cash Flow Forecast Template" prompt="Enter your company name in cell B1, starting cash on hand in cell C4, starting date in cell F4, and a cash minimum balance alert in cell J4._x000a__x000a_Enter the values for your Cash Receipts and Cash Paid Out items for each month in the tables below._x000a_" sqref="A1" xr:uid="{00000000-0002-0000-0000-000004000000}"/>
    <dataValidation allowBlank="1" showInputMessage="1" showErrorMessage="1" prompt="Enter the starting cash amount during the starting date" sqref="C4" xr:uid="{00000000-0002-0000-0000-000005000000}"/>
    <dataValidation allowBlank="1" showInputMessage="1" showErrorMessage="1" prompt="Enter a starting date from when a one-year forecast schedule will begin" sqref="F4" xr:uid="{00000000-0002-0000-0000-000006000000}"/>
    <dataValidation allowBlank="1" showInputMessage="1" showErrorMessage="1" prompt="Enter a minimum balance alert. The template will highlight if the cash balance is below the alert minimum value." sqref="J4" xr:uid="{00000000-0002-0000-0000-000007000000}"/>
    <dataValidation allowBlank="1" showInputMessage="1" showErrorMessage="1" prompt="Enter the cash receipts items for each month._x000a__x000a_For Returns and allowances, enter the values as positive numbers._x000a_" sqref="B10" xr:uid="{00000000-0002-0000-0000-000008000000}"/>
    <dataValidation allowBlank="1" showInputMessage="1" showErrorMessage="1" prompt="Enter the cash paid out items for each month_x000a_" sqref="B22" xr:uid="{00000000-0002-0000-0000-000009000000}"/>
  </dataValidations>
  <printOptions horizontalCentered="1"/>
  <pageMargins left="0.3" right="0.3" top="0.5" bottom="0.5" header="0.3" footer="0.3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showGridLines="0" zoomScaleNormal="100" workbookViewId="0"/>
  </sheetViews>
  <sheetFormatPr baseColWidth="10" defaultColWidth="9" defaultRowHeight="22.25" customHeight="1" x14ac:dyDescent="0.15"/>
  <cols>
    <col min="1" max="1" width="1.83203125" style="2" customWidth="1"/>
    <col min="2" max="3" width="17.83203125" style="9" customWidth="1"/>
    <col min="4" max="4" width="3.83203125" style="3" customWidth="1"/>
    <col min="5" max="10" width="9" style="2"/>
    <col min="11" max="11" width="18.6640625" style="2" customWidth="1"/>
    <col min="12" max="12" width="1.83203125" style="2" customWidth="1"/>
    <col min="13" max="15" width="9" style="10" customWidth="1"/>
    <col min="16" max="16384" width="9" style="2"/>
  </cols>
  <sheetData>
    <row r="1" spans="1:15" ht="70.25" customHeight="1" x14ac:dyDescent="0.35">
      <c r="A1" s="47"/>
      <c r="B1" s="72" t="s">
        <v>26</v>
      </c>
      <c r="C1" s="73"/>
      <c r="D1" s="73"/>
      <c r="E1" s="73"/>
      <c r="F1" s="73"/>
      <c r="G1" s="73"/>
      <c r="H1" s="73"/>
      <c r="I1" s="73"/>
      <c r="J1" s="73"/>
      <c r="K1" s="73"/>
    </row>
    <row r="2" spans="1:15" s="47" customFormat="1" ht="90" customHeight="1" x14ac:dyDescent="0.15">
      <c r="B2" s="71" t="s">
        <v>25</v>
      </c>
      <c r="C2" s="71"/>
      <c r="D2" s="71"/>
      <c r="E2" s="71"/>
      <c r="F2" s="71"/>
      <c r="G2" s="71"/>
      <c r="H2" s="71"/>
      <c r="I2" s="71"/>
      <c r="J2" s="71"/>
      <c r="K2" s="71"/>
      <c r="L2" s="46" t="s">
        <v>12</v>
      </c>
      <c r="M2" s="46"/>
      <c r="N2" s="46"/>
      <c r="O2" s="46"/>
    </row>
    <row r="3" spans="1:15" ht="30" customHeight="1" x14ac:dyDescent="0.15"/>
    <row r="4" spans="1:15" ht="32.25" customHeight="1" x14ac:dyDescent="0.15">
      <c r="B4" s="36" t="s">
        <v>15</v>
      </c>
      <c r="C4" s="37" t="s">
        <v>24</v>
      </c>
      <c r="M4" s="11" t="str">
        <f>B4</f>
        <v>Month</v>
      </c>
      <c r="N4" s="4" t="s">
        <v>17</v>
      </c>
      <c r="O4" s="4" t="s">
        <v>16</v>
      </c>
    </row>
    <row r="5" spans="1:15" ht="22.25" customHeight="1" x14ac:dyDescent="0.15">
      <c r="B5" s="38">
        <f>'Cash flow forecast'!C7</f>
        <v>45964</v>
      </c>
      <c r="C5" s="39">
        <f>'Cash flow forecast'!C8</f>
        <v>65000</v>
      </c>
      <c r="M5" s="12">
        <f t="shared" ref="M5:M16" si="0">B5</f>
        <v>45964</v>
      </c>
      <c r="N5" s="4">
        <f t="shared" ref="N5:N16" si="1">IF(C5&lt;Cash_Minimum,0,C5)</f>
        <v>65000</v>
      </c>
      <c r="O5" s="4">
        <f t="shared" ref="O5:O16" si="2">IF(C5&lt;Cash_Minimum,C5,0)</f>
        <v>0</v>
      </c>
    </row>
    <row r="6" spans="1:15" ht="22.25" customHeight="1" x14ac:dyDescent="0.15">
      <c r="B6" s="40">
        <f>'Cash flow forecast'!D7</f>
        <v>45971</v>
      </c>
      <c r="C6" s="41">
        <f>'Cash flow forecast'!D8</f>
        <v>41250</v>
      </c>
      <c r="M6" s="12">
        <f t="shared" si="0"/>
        <v>45971</v>
      </c>
      <c r="N6" s="4">
        <f t="shared" si="1"/>
        <v>41250</v>
      </c>
      <c r="O6" s="4">
        <f t="shared" si="2"/>
        <v>0</v>
      </c>
    </row>
    <row r="7" spans="1:15" ht="22.25" customHeight="1" x14ac:dyDescent="0.15">
      <c r="B7" s="42">
        <f>'Cash flow forecast'!E7</f>
        <v>45978</v>
      </c>
      <c r="C7" s="43">
        <f>'Cash flow forecast'!E8</f>
        <v>69250</v>
      </c>
      <c r="M7" s="12">
        <f t="shared" si="0"/>
        <v>45978</v>
      </c>
      <c r="N7" s="4">
        <f t="shared" si="1"/>
        <v>69250</v>
      </c>
      <c r="O7" s="4">
        <f t="shared" si="2"/>
        <v>0</v>
      </c>
    </row>
    <row r="8" spans="1:15" ht="22.25" customHeight="1" x14ac:dyDescent="0.15">
      <c r="B8" s="40">
        <f>'Cash flow forecast'!F7</f>
        <v>45985</v>
      </c>
      <c r="C8" s="41">
        <f>'Cash flow forecast'!F8</f>
        <v>45950</v>
      </c>
      <c r="M8" s="12">
        <f t="shared" si="0"/>
        <v>45985</v>
      </c>
      <c r="N8" s="4">
        <f t="shared" si="1"/>
        <v>45950</v>
      </c>
      <c r="O8" s="4">
        <f t="shared" si="2"/>
        <v>0</v>
      </c>
    </row>
    <row r="9" spans="1:15" ht="22.25" customHeight="1" x14ac:dyDescent="0.15">
      <c r="B9" s="42">
        <f>'Cash flow forecast'!G7</f>
        <v>45992</v>
      </c>
      <c r="C9" s="43">
        <f>'Cash flow forecast'!G8</f>
        <v>16350</v>
      </c>
      <c r="M9" s="12">
        <f t="shared" si="0"/>
        <v>45992</v>
      </c>
      <c r="N9" s="4">
        <f t="shared" si="1"/>
        <v>0</v>
      </c>
      <c r="O9" s="4">
        <f t="shared" si="2"/>
        <v>16350</v>
      </c>
    </row>
    <row r="10" spans="1:15" ht="22.25" customHeight="1" x14ac:dyDescent="0.15">
      <c r="B10" s="40">
        <f>'Cash flow forecast'!H7</f>
        <v>45999</v>
      </c>
      <c r="C10" s="41">
        <f>'Cash flow forecast'!H8</f>
        <v>17600</v>
      </c>
      <c r="M10" s="12">
        <f t="shared" si="0"/>
        <v>45999</v>
      </c>
      <c r="N10" s="4">
        <f t="shared" si="1"/>
        <v>0</v>
      </c>
      <c r="O10" s="4">
        <f t="shared" si="2"/>
        <v>17600</v>
      </c>
    </row>
    <row r="11" spans="1:15" ht="22.25" customHeight="1" x14ac:dyDescent="0.15">
      <c r="B11" s="42">
        <f>'Cash flow forecast'!I7</f>
        <v>46006</v>
      </c>
      <c r="C11" s="43">
        <f>'Cash flow forecast'!I8</f>
        <v>49600</v>
      </c>
      <c r="M11" s="12">
        <f t="shared" si="0"/>
        <v>46006</v>
      </c>
      <c r="N11" s="4">
        <f t="shared" si="1"/>
        <v>49600</v>
      </c>
      <c r="O11" s="4">
        <f t="shared" si="2"/>
        <v>0</v>
      </c>
    </row>
    <row r="12" spans="1:15" ht="22.25" customHeight="1" x14ac:dyDescent="0.15">
      <c r="B12" s="40">
        <f>'Cash flow forecast'!J7</f>
        <v>46013</v>
      </c>
      <c r="C12" s="41">
        <f>'Cash flow forecast'!J8</f>
        <v>33300</v>
      </c>
      <c r="M12" s="12">
        <f t="shared" si="0"/>
        <v>46013</v>
      </c>
      <c r="N12" s="4">
        <f t="shared" si="1"/>
        <v>33300</v>
      </c>
      <c r="O12" s="4">
        <f t="shared" si="2"/>
        <v>0</v>
      </c>
    </row>
    <row r="13" spans="1:15" ht="22.25" customHeight="1" x14ac:dyDescent="0.15">
      <c r="B13" s="42">
        <f>'Cash flow forecast'!K7</f>
        <v>46020</v>
      </c>
      <c r="C13" s="43">
        <f>'Cash flow forecast'!K8</f>
        <v>7300</v>
      </c>
      <c r="M13" s="12">
        <f t="shared" si="0"/>
        <v>46020</v>
      </c>
      <c r="N13" s="4">
        <f t="shared" si="1"/>
        <v>0</v>
      </c>
      <c r="O13" s="4">
        <f t="shared" si="2"/>
        <v>7300</v>
      </c>
    </row>
    <row r="14" spans="1:15" ht="22.25" customHeight="1" x14ac:dyDescent="0.15">
      <c r="B14" s="40">
        <f>'Cash flow forecast'!L7</f>
        <v>46027</v>
      </c>
      <c r="C14" s="41">
        <f>'Cash flow forecast'!L8</f>
        <v>44600</v>
      </c>
      <c r="M14" s="12">
        <f t="shared" si="0"/>
        <v>46027</v>
      </c>
      <c r="N14" s="4">
        <f t="shared" si="1"/>
        <v>44600</v>
      </c>
      <c r="O14" s="4">
        <f t="shared" si="2"/>
        <v>0</v>
      </c>
    </row>
    <row r="15" spans="1:15" ht="22.25" customHeight="1" x14ac:dyDescent="0.15">
      <c r="B15" s="42">
        <f>'Cash flow forecast'!M7</f>
        <v>46034</v>
      </c>
      <c r="C15" s="43">
        <f>'Cash flow forecast'!M8</f>
        <v>82600</v>
      </c>
      <c r="M15" s="12">
        <f t="shared" si="0"/>
        <v>46034</v>
      </c>
      <c r="N15" s="4">
        <f t="shared" si="1"/>
        <v>82600</v>
      </c>
      <c r="O15" s="4">
        <f t="shared" si="2"/>
        <v>0</v>
      </c>
    </row>
    <row r="16" spans="1:15" ht="22.25" customHeight="1" x14ac:dyDescent="0.15">
      <c r="B16" s="44">
        <f>'Cash flow forecast'!N7</f>
        <v>46041</v>
      </c>
      <c r="C16" s="45">
        <f>'Cash flow forecast'!N8</f>
        <v>63100</v>
      </c>
      <c r="M16" s="12">
        <f t="shared" si="0"/>
        <v>46041</v>
      </c>
      <c r="N16" s="4">
        <f t="shared" si="1"/>
        <v>63100</v>
      </c>
      <c r="O16" s="4">
        <f t="shared" si="2"/>
        <v>0</v>
      </c>
    </row>
  </sheetData>
  <mergeCells count="2">
    <mergeCell ref="B2:K2"/>
    <mergeCell ref="B1:K1"/>
  </mergeCells>
  <dataValidations count="1">
    <dataValidation allowBlank="1" showInputMessage="1" showErrorMessage="1" prompt="This tab automatically reads from the Cash Flow Forecast tab and summarizes the forecast with a table and a chart." sqref="A1" xr:uid="{00000000-0002-0000-0100-000000000000}"/>
  </dataValidations>
  <printOptions horizontalCentered="1"/>
  <pageMargins left="0.5" right="0.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D4D3FA1-30A2-42F8-B51D-7BB6C9095E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D984D9-47BB-465C-B809-4412CE862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CD5576-806B-4316-ABA4-7A78E2CBAD3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TM00587582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Cash flow forecast</vt:lpstr>
      <vt:lpstr>Cash flow chart</vt:lpstr>
      <vt:lpstr>Cash_Minimum</vt:lpstr>
      <vt:lpstr>'Cash flow chart'!Print_Area</vt:lpstr>
      <vt:lpstr>Start_Date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2023-01-16T00:49:24Z</dcterms:created>
  <dcterms:modified xsi:type="dcterms:W3CDTF">2025-11-16T15:38:19Z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